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640"/>
  </bookViews>
  <sheets>
    <sheet name="Main" sheetId="1" r:id="rId1"/>
  </sheets>
  <definedNames>
    <definedName name="_xlnm.Print_Area" localSheetId="0">Main!$B$1:$P$50</definedName>
  </definedNames>
  <calcPr calcId="171027" iterateDelta="1E-4"/>
</workbook>
</file>

<file path=xl/calcChain.xml><?xml version="1.0" encoding="utf-8"?>
<calcChain xmlns="http://schemas.openxmlformats.org/spreadsheetml/2006/main">
  <c r="O23" i="1" l="1"/>
  <c r="O18" i="1"/>
  <c r="F21" i="1"/>
  <c r="O22" i="1"/>
  <c r="F23" i="1"/>
  <c r="F27" i="1"/>
  <c r="F33" i="1"/>
  <c r="G23" i="1"/>
  <c r="F42" i="1"/>
  <c r="F43" i="1"/>
  <c r="F44" i="1"/>
  <c r="F48" i="1"/>
  <c r="C48" i="1"/>
  <c r="C42" i="1"/>
  <c r="C33" i="1"/>
</calcChain>
</file>

<file path=xl/sharedStrings.xml><?xml version="1.0" encoding="utf-8"?>
<sst xmlns="http://schemas.openxmlformats.org/spreadsheetml/2006/main" count="65" uniqueCount="59">
  <si>
    <t>Thermal resistance of soil</t>
  </si>
  <si>
    <t>h-ft-F/Btu</t>
  </si>
  <si>
    <t>Thermal conductivity of soil</t>
  </si>
  <si>
    <t>Btu/h-ft-F</t>
  </si>
  <si>
    <t>Burial depth of centerline</t>
  </si>
  <si>
    <t>d</t>
  </si>
  <si>
    <t>ft</t>
  </si>
  <si>
    <t>Outer radius of pipe</t>
  </si>
  <si>
    <t>Sand</t>
  </si>
  <si>
    <t>Silt</t>
  </si>
  <si>
    <t>Clay</t>
  </si>
  <si>
    <t>Low, &lt; 4%</t>
  </si>
  <si>
    <t>Medium 4 to 20%</t>
  </si>
  <si>
    <t>Btu/h-Ft-F</t>
  </si>
  <si>
    <t>Btu/h-ft</t>
  </si>
  <si>
    <t>Fluid Temperature</t>
  </si>
  <si>
    <t>Abbreviations:</t>
  </si>
  <si>
    <t>Single Pipe (assumed no other pipes or thermal anomalies are within close proximity)</t>
  </si>
  <si>
    <t>Buried Uninsulated Pipe Energy Loss
Calculator</t>
  </si>
  <si>
    <t>High, &gt; 20%</t>
  </si>
  <si>
    <r>
      <t>R</t>
    </r>
    <r>
      <rPr>
        <vertAlign val="subscript"/>
        <sz val="10"/>
        <rFont val="Arial"/>
        <family val="2"/>
      </rPr>
      <t xml:space="preserve">s </t>
    </r>
  </si>
  <si>
    <t>Soil Thermal Conductivities</t>
  </si>
  <si>
    <t>Soil Moisture Content</t>
  </si>
  <si>
    <t xml:space="preserve"> (by mass)</t>
  </si>
  <si>
    <t>Thermal Conductivity, Btu/h-ft-F</t>
  </si>
  <si>
    <t>Chyu et al. (1997a,b; 1998a,b)</t>
  </si>
  <si>
    <r>
      <t>k</t>
    </r>
    <r>
      <rPr>
        <vertAlign val="subscript"/>
        <sz val="10"/>
        <rFont val="Arial"/>
        <family val="2"/>
      </rPr>
      <t>s</t>
    </r>
  </si>
  <si>
    <r>
      <t>r</t>
    </r>
    <r>
      <rPr>
        <vertAlign val="subscript"/>
        <sz val="10"/>
        <rFont val="Arial"/>
        <family val="2"/>
      </rPr>
      <t>o</t>
    </r>
  </si>
  <si>
    <t>Depth to centerline of pipe, d</t>
  </si>
  <si>
    <t xml:space="preserve"> ft</t>
  </si>
  <si>
    <t>Pipe Properties</t>
  </si>
  <si>
    <t xml:space="preserve"> in</t>
  </si>
  <si>
    <t>Inner diameter</t>
  </si>
  <si>
    <t>Wall thickness</t>
  </si>
  <si>
    <r>
      <t>Outer radius, r</t>
    </r>
    <r>
      <rPr>
        <b/>
        <vertAlign val="subscript"/>
        <sz val="10"/>
        <rFont val="Arial"/>
        <family val="2"/>
      </rPr>
      <t>o</t>
    </r>
  </si>
  <si>
    <r>
      <t>d/r</t>
    </r>
    <r>
      <rPr>
        <b/>
        <vertAlign val="sub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ratio</t>
    </r>
  </si>
  <si>
    <t>Soil Properties</t>
  </si>
  <si>
    <r>
      <t>Thermal Conductivity, k</t>
    </r>
    <r>
      <rPr>
        <b/>
        <vertAlign val="subscript"/>
        <sz val="10"/>
        <rFont val="Arial"/>
        <family val="2"/>
      </rPr>
      <t>s</t>
    </r>
  </si>
  <si>
    <r>
      <t>Thermal Resistance, R</t>
    </r>
    <r>
      <rPr>
        <b/>
        <vertAlign val="subscript"/>
        <sz val="10"/>
        <rFont val="Arial"/>
        <family val="2"/>
      </rPr>
      <t>s</t>
    </r>
  </si>
  <si>
    <t>Soil Temperature</t>
  </si>
  <si>
    <t xml:space="preserve"> °F</t>
  </si>
  <si>
    <t>Others</t>
  </si>
  <si>
    <t>Length of Pipe System</t>
  </si>
  <si>
    <t>Latent Energy in Fluid</t>
  </si>
  <si>
    <t xml:space="preserve"> Btu/lb</t>
  </si>
  <si>
    <t>Operational days</t>
  </si>
  <si>
    <t xml:space="preserve"> days per year</t>
  </si>
  <si>
    <t xml:space="preserve"> MMBtu/h</t>
  </si>
  <si>
    <t>1,000 lb/h</t>
  </si>
  <si>
    <t>million lbs per year</t>
  </si>
  <si>
    <t>Cost of Steam</t>
  </si>
  <si>
    <t xml:space="preserve"> per 1,000 lbs of steam</t>
  </si>
  <si>
    <t>Monetary Measurement</t>
  </si>
  <si>
    <t xml:space="preserve"> per year</t>
  </si>
  <si>
    <t>Formula from ASHRAE Handbook</t>
  </si>
  <si>
    <t>d =</t>
  </si>
  <si>
    <r>
      <t>r</t>
    </r>
    <r>
      <rPr>
        <b/>
        <vertAlign val="sub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=</t>
    </r>
  </si>
  <si>
    <r>
      <t>r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</t>
    </r>
  </si>
  <si>
    <t>Copy Rights: Not to be copied or distributed without specific permission from Inveno Engineering LLC; kelly.paffel@invenoeng.com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</si>
</sst>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  <font>
      <i/>
      <sz val="9"/>
      <color rgb="FFC00000"/>
      <name val="Arial"/>
      <family val="2"/>
    </font>
    <font>
      <i/>
      <sz val="8"/>
      <color rgb="FFC0000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top" indent="1"/>
    </xf>
    <xf numFmtId="0" fontId="11" fillId="4" borderId="3" xfId="0" applyFont="1" applyFill="1" applyBorder="1" applyAlignment="1">
      <alignment horizontal="center" vertical="center"/>
    </xf>
    <xf numFmtId="0" fontId="11" fillId="4" borderId="7" xfId="0" applyFont="1" applyFill="1" applyBorder="1" applyAlignment="1"/>
    <xf numFmtId="0" fontId="11" fillId="4" borderId="3" xfId="0" applyFont="1" applyFill="1" applyBorder="1" applyAlignment="1">
      <alignment vertical="top"/>
    </xf>
    <xf numFmtId="1" fontId="2" fillId="3" borderId="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12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38" fontId="12" fillId="3" borderId="8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/>
      <protection locked="0"/>
    </xf>
    <xf numFmtId="1" fontId="2" fillId="5" borderId="12" xfId="0" applyNumberFormat="1" applyFont="1" applyFill="1" applyBorder="1" applyAlignment="1" applyProtection="1">
      <alignment horizontal="center" vertical="center"/>
      <protection locked="0"/>
    </xf>
    <xf numFmtId="3" fontId="2" fillId="5" borderId="12" xfId="0" applyNumberFormat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 applyProtection="1">
      <alignment horizontal="center" vertical="center"/>
      <protection locked="0"/>
    </xf>
    <xf numFmtId="40" fontId="2" fillId="3" borderId="0" xfId="0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12" fillId="3" borderId="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7" fillId="2" borderId="0" xfId="0" applyFont="1" applyFill="1" applyAlignment="1" applyProtection="1">
      <alignment horizontal="left" vertical="center"/>
      <protection hidden="1"/>
    </xf>
    <xf numFmtId="0" fontId="11" fillId="4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26</xdr:row>
      <xdr:rowOff>15240</xdr:rowOff>
    </xdr:from>
    <xdr:to>
      <xdr:col>12</xdr:col>
      <xdr:colOff>426720</xdr:colOff>
      <xdr:row>28</xdr:row>
      <xdr:rowOff>114300</xdr:rowOff>
    </xdr:to>
    <xdr:pic>
      <xdr:nvPicPr>
        <xdr:cNvPr id="1430" name="Picture 7">
          <a:extLst>
            <a:ext uri="{FF2B5EF4-FFF2-40B4-BE49-F238E27FC236}">
              <a16:creationId xmlns:a16="http://schemas.microsoft.com/office/drawing/2014/main" id="{CAB1D871-A52C-408B-8DD1-FAD185CE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7620000"/>
          <a:ext cx="2659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68580</xdr:colOff>
      <xdr:row>28</xdr:row>
      <xdr:rowOff>228600</xdr:rowOff>
    </xdr:from>
    <xdr:to>
      <xdr:col>11</xdr:col>
      <xdr:colOff>281940</xdr:colOff>
      <xdr:row>30</xdr:row>
      <xdr:rowOff>175260</xdr:rowOff>
    </xdr:to>
    <xdr:pic>
      <xdr:nvPicPr>
        <xdr:cNvPr id="1431" name="Picture 8">
          <a:extLst>
            <a:ext uri="{FF2B5EF4-FFF2-40B4-BE49-F238E27FC236}">
              <a16:creationId xmlns:a16="http://schemas.microsoft.com/office/drawing/2014/main" id="{C36A5185-9CC8-4721-AF59-9D87C8E9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420" y="8442960"/>
          <a:ext cx="17221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205740</xdr:colOff>
      <xdr:row>15</xdr:row>
      <xdr:rowOff>220980</xdr:rowOff>
    </xdr:from>
    <xdr:to>
      <xdr:col>13</xdr:col>
      <xdr:colOff>411480</xdr:colOff>
      <xdr:row>23</xdr:row>
      <xdr:rowOff>114300</xdr:rowOff>
    </xdr:to>
    <xdr:grpSp>
      <xdr:nvGrpSpPr>
        <xdr:cNvPr id="1432" name="Group 24">
          <a:extLst>
            <a:ext uri="{FF2B5EF4-FFF2-40B4-BE49-F238E27FC236}">
              <a16:creationId xmlns:a16="http://schemas.microsoft.com/office/drawing/2014/main" id="{7ED06AC1-E3CE-4A30-AF02-9D784CEBC9AD}"/>
            </a:ext>
          </a:extLst>
        </xdr:cNvPr>
        <xdr:cNvGrpSpPr>
          <a:grpSpLocks/>
        </xdr:cNvGrpSpPr>
      </xdr:nvGrpSpPr>
      <xdr:grpSpPr bwMode="auto">
        <a:xfrm>
          <a:off x="5908040" y="4824730"/>
          <a:ext cx="4053840" cy="2103120"/>
          <a:chOff x="5676900" y="4829175"/>
          <a:chExt cx="3876675" cy="21050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DC2863CF-5E6B-4CC7-B7E2-05AACAEE5B96}"/>
              </a:ext>
            </a:extLst>
          </xdr:cNvPr>
          <xdr:cNvSpPr/>
        </xdr:nvSpPr>
        <xdr:spPr>
          <a:xfrm>
            <a:off x="5743611" y="4836830"/>
            <a:ext cx="3669128" cy="2097370"/>
          </a:xfrm>
          <a:prstGeom prst="rect">
            <a:avLst/>
          </a:prstGeom>
          <a:pattFill prst="weave">
            <a:fgClr>
              <a:srgbClr val="C00000"/>
            </a:fgClr>
            <a:bgClr>
              <a:schemeClr val="bg1"/>
            </a:bgClr>
          </a:patt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100"/>
              <a:t>`</a:t>
            </a:r>
          </a:p>
        </xdr:txBody>
      </xdr:sp>
      <xdr:grpSp>
        <xdr:nvGrpSpPr>
          <xdr:cNvPr id="28" name="Group 11">
            <a:extLst>
              <a:ext uri="{FF2B5EF4-FFF2-40B4-BE49-F238E27FC236}">
                <a16:creationId xmlns:a16="http://schemas.microsoft.com/office/drawing/2014/main" id="{E5F47F4D-4EAF-407D-886B-8BFAED64D041}"/>
              </a:ext>
            </a:extLst>
          </xdr:cNvPr>
          <xdr:cNvGrpSpPr>
            <a:grpSpLocks/>
          </xdr:cNvGrpSpPr>
        </xdr:nvGrpSpPr>
        <xdr:grpSpPr bwMode="auto">
          <a:xfrm>
            <a:off x="6914768" y="5502783"/>
            <a:ext cx="2638807" cy="1125232"/>
            <a:chOff x="6362700" y="5229225"/>
            <a:chExt cx="2638425" cy="1123950"/>
          </a:xfrm>
          <a:solidFill>
            <a:schemeClr val="bg1"/>
          </a:solidFill>
        </xdr:grpSpPr>
        <xdr:grpSp>
          <xdr:nvGrpSpPr>
            <xdr:cNvPr id="26" name="Group 2">
              <a:extLst>
                <a:ext uri="{FF2B5EF4-FFF2-40B4-BE49-F238E27FC236}">
                  <a16:creationId xmlns:a16="http://schemas.microsoft.com/office/drawing/2014/main" id="{3F3E2A1D-A610-4059-BD11-8DCB08BF68A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66458" y="5343914"/>
              <a:ext cx="919002" cy="917510"/>
              <a:chOff x="6038850" y="5295900"/>
              <a:chExt cx="914400" cy="914400"/>
            </a:xfrm>
            <a:grpFill/>
          </xdr:grpSpPr>
          <xdr:sp macro="" textlink="">
            <xdr:nvSpPr>
              <xdr:cNvPr id="2" name="Oval 1">
                <a:extLst>
                  <a:ext uri="{FF2B5EF4-FFF2-40B4-BE49-F238E27FC236}">
                    <a16:creationId xmlns:a16="http://schemas.microsoft.com/office/drawing/2014/main" id="{0179CF24-BAEA-4DDA-BB7C-F6CECE05A5E5}"/>
                  </a:ext>
                </a:extLst>
              </xdr:cNvPr>
              <xdr:cNvSpPr/>
            </xdr:nvSpPr>
            <xdr:spPr>
              <a:xfrm>
                <a:off x="6038850" y="5295900"/>
                <a:ext cx="914400" cy="914400"/>
              </a:xfrm>
              <a:prstGeom prst="ellips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sp macro="" textlink="">
            <xdr:nvSpPr>
              <xdr:cNvPr id="6" name="Oval 5">
                <a:extLst>
                  <a:ext uri="{FF2B5EF4-FFF2-40B4-BE49-F238E27FC236}">
                    <a16:creationId xmlns:a16="http://schemas.microsoft.com/office/drawing/2014/main" id="{C698F3E4-FC3B-48AE-BA56-BF31820D3973}"/>
                  </a:ext>
                </a:extLst>
              </xdr:cNvPr>
              <xdr:cNvSpPr/>
            </xdr:nvSpPr>
            <xdr:spPr>
              <a:xfrm>
                <a:off x="6083095" y="5341620"/>
                <a:ext cx="825910" cy="822960"/>
              </a:xfrm>
              <a:prstGeom prst="ellips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</xdr:grp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B9389CD1-138E-437F-B854-1396680060AA}"/>
                </a:ext>
              </a:extLst>
            </xdr:cNvPr>
            <xdr:cNvCxnSpPr/>
          </xdr:nvCxnSpPr>
          <xdr:spPr>
            <a:xfrm>
              <a:off x="6362700" y="5802669"/>
              <a:ext cx="2638425" cy="0"/>
            </a:xfrm>
            <a:prstGeom prst="line">
              <a:avLst/>
            </a:prstGeom>
            <a:grpFill/>
            <a:ln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8D0C8D49-1902-4769-94B3-BD157BC8D849}"/>
                </a:ext>
              </a:extLst>
            </xdr:cNvPr>
            <xdr:cNvCxnSpPr/>
          </xdr:nvCxnSpPr>
          <xdr:spPr>
            <a:xfrm rot="5400000">
              <a:off x="6363984" y="5791200"/>
              <a:ext cx="1123950" cy="0"/>
            </a:xfrm>
            <a:prstGeom prst="line">
              <a:avLst/>
            </a:prstGeom>
            <a:grpFill/>
            <a:ln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F72F4B8D-9D00-4007-9AE5-680871B1A3CF}"/>
              </a:ext>
            </a:extLst>
          </xdr:cNvPr>
          <xdr:cNvCxnSpPr/>
        </xdr:nvCxnSpPr>
        <xdr:spPr>
          <a:xfrm>
            <a:off x="5676900" y="4829175"/>
            <a:ext cx="3854438" cy="0"/>
          </a:xfrm>
          <a:prstGeom prst="line">
            <a:avLst/>
          </a:prstGeom>
          <a:ln w="28575">
            <a:solidFill>
              <a:srgbClr val="0066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69058D0-B024-4793-B3AC-564F3CD9601D}"/>
              </a:ext>
            </a:extLst>
          </xdr:cNvPr>
          <xdr:cNvSpPr txBox="1"/>
        </xdr:nvSpPr>
        <xdr:spPr>
          <a:xfrm>
            <a:off x="5869622" y="5012886"/>
            <a:ext cx="667114" cy="252603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/>
              <a:t>Earth</a:t>
            </a:r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4DC001E1-3EF0-46DA-BC05-090B1287C8CF}"/>
              </a:ext>
            </a:extLst>
          </xdr:cNvPr>
          <xdr:cNvCxnSpPr>
            <a:stCxn id="6" idx="5"/>
          </xdr:cNvCxnSpPr>
        </xdr:nvCxnSpPr>
        <xdr:spPr>
          <a:xfrm flipH="1" flipV="1">
            <a:off x="7485521" y="6084535"/>
            <a:ext cx="274258" cy="275567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19A85753-652E-488C-9802-E30636076726}"/>
              </a:ext>
            </a:extLst>
          </xdr:cNvPr>
          <xdr:cNvCxnSpPr>
            <a:stCxn id="2" idx="3"/>
          </xdr:cNvCxnSpPr>
        </xdr:nvCxnSpPr>
        <xdr:spPr>
          <a:xfrm flipV="1">
            <a:off x="7151964" y="6084535"/>
            <a:ext cx="326145" cy="31384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sm" len="sm"/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EE6C93EE-FF08-44C2-93FA-CE9C93CC919F}"/>
              </a:ext>
            </a:extLst>
          </xdr:cNvPr>
          <xdr:cNvCxnSpPr/>
        </xdr:nvCxnSpPr>
        <xdr:spPr>
          <a:xfrm flipV="1">
            <a:off x="9486864" y="4844484"/>
            <a:ext cx="0" cy="1217087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5E9DAFD6-4672-4F8A-99D0-6E5F733C5B07}"/>
              </a:ext>
            </a:extLst>
          </xdr:cNvPr>
          <xdr:cNvSpPr txBox="1"/>
        </xdr:nvSpPr>
        <xdr:spPr>
          <a:xfrm>
            <a:off x="7085252" y="6046262"/>
            <a:ext cx="303908" cy="2602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/>
              <a:t>r</a:t>
            </a:r>
            <a:r>
              <a:rPr lang="en-GB" sz="1100" b="1" baseline="-25000"/>
              <a:t>o</a:t>
            </a: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BEBAAB62-3267-4C95-A3D7-FC177361647E}"/>
              </a:ext>
            </a:extLst>
          </xdr:cNvPr>
          <xdr:cNvSpPr txBox="1"/>
        </xdr:nvSpPr>
        <xdr:spPr>
          <a:xfrm>
            <a:off x="7544820" y="6030953"/>
            <a:ext cx="303908" cy="252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b="1"/>
              <a:t>r</a:t>
            </a:r>
            <a:r>
              <a:rPr lang="en-GB" sz="1100" b="1" baseline="-25000"/>
              <a:t>i</a:t>
            </a:r>
          </a:p>
        </xdr:txBody>
      </xdr:sp>
    </xdr:grpSp>
    <xdr:clientData/>
  </xdr:twoCellAnchor>
  <xdr:twoCellAnchor>
    <xdr:from>
      <xdr:col>11</xdr:col>
      <xdr:colOff>595630</xdr:colOff>
      <xdr:row>22</xdr:row>
      <xdr:rowOff>200025</xdr:rowOff>
    </xdr:from>
    <xdr:to>
      <xdr:col>13</xdr:col>
      <xdr:colOff>195579</xdr:colOff>
      <xdr:row>23</xdr:row>
      <xdr:rowOff>57150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01B27D8-7ECF-424C-86A2-D913E79F86F8}"/>
            </a:ext>
          </a:extLst>
        </xdr:cNvPr>
        <xdr:cNvSpPr txBox="1"/>
      </xdr:nvSpPr>
      <xdr:spPr>
        <a:xfrm>
          <a:off x="8210550" y="6638925"/>
          <a:ext cx="1085849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solidFill>
                <a:srgbClr val="FF0000"/>
              </a:solidFill>
            </a:rPr>
            <a:t>Not drawn to scale</a:t>
          </a:r>
        </a:p>
      </xdr:txBody>
    </xdr:sp>
    <xdr:clientData/>
  </xdr:twoCellAnchor>
  <xdr:twoCellAnchor editAs="oneCell">
    <xdr:from>
      <xdr:col>1</xdr:col>
      <xdr:colOff>53340</xdr:colOff>
      <xdr:row>0</xdr:row>
      <xdr:rowOff>0</xdr:rowOff>
    </xdr:from>
    <xdr:to>
      <xdr:col>3</xdr:col>
      <xdr:colOff>533400</xdr:colOff>
      <xdr:row>0</xdr:row>
      <xdr:rowOff>655320</xdr:rowOff>
    </xdr:to>
    <xdr:pic>
      <xdr:nvPicPr>
        <xdr:cNvPr id="1434" name="Picture 7">
          <a:extLst>
            <a:ext uri="{FF2B5EF4-FFF2-40B4-BE49-F238E27FC236}">
              <a16:creationId xmlns:a16="http://schemas.microsoft.com/office/drawing/2014/main" id="{1A4CE48F-DB9C-4251-B80C-1187B91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0"/>
          <a:ext cx="16611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353060</xdr:colOff>
      <xdr:row>0</xdr:row>
      <xdr:rowOff>495300</xdr:rowOff>
    </xdr:from>
    <xdr:to>
      <xdr:col>3</xdr:col>
      <xdr:colOff>492760</xdr:colOff>
      <xdr:row>0</xdr:row>
      <xdr:rowOff>717550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79F339-5B20-4DC0-9E0F-A2684E24017F}"/>
            </a:ext>
          </a:extLst>
        </xdr:cNvPr>
        <xdr:cNvSpPr txBox="1"/>
      </xdr:nvSpPr>
      <xdr:spPr>
        <a:xfrm>
          <a:off x="844550" y="495300"/>
          <a:ext cx="1181100" cy="222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www.Invenoeng.com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tabSelected="1" zoomScaleNormal="100" workbookViewId="0">
      <selection activeCell="C50" sqref="C50"/>
    </sheetView>
  </sheetViews>
  <sheetFormatPr defaultColWidth="0" defaultRowHeight="0" customHeight="1" zeroHeight="1" x14ac:dyDescent="0.25"/>
  <cols>
    <col min="1" max="1" width="4.54296875" style="1" customWidth="1"/>
    <col min="2" max="2" width="2.36328125" style="1" customWidth="1"/>
    <col min="3" max="3" width="14.90625" style="1" customWidth="1"/>
    <col min="4" max="4" width="19.54296875" style="1" customWidth="1"/>
    <col min="5" max="5" width="7.54296875" style="1" customWidth="1"/>
    <col min="6" max="10" width="10.90625" style="1" customWidth="1"/>
    <col min="11" max="13" width="11.08984375" style="1" customWidth="1"/>
    <col min="14" max="14" width="9.36328125" style="1" customWidth="1"/>
    <col min="15" max="15" width="11.08984375" style="1" customWidth="1"/>
    <col min="16" max="16" width="9.08984375" style="1" customWidth="1"/>
    <col min="17" max="17" width="4.90625" style="1" customWidth="1"/>
    <col min="18" max="16384" width="0" style="1" hidden="1"/>
  </cols>
  <sheetData>
    <row r="1" spans="2:16" ht="57.75" customHeight="1" thickBot="1" x14ac:dyDescent="0.3">
      <c r="B1" s="57" t="s">
        <v>18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2:16" ht="21" customHeight="1" x14ac:dyDescent="0.25">
      <c r="B2" s="5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</row>
    <row r="3" spans="2:16" s="2" customFormat="1" ht="26.25" customHeight="1" x14ac:dyDescent="0.3">
      <c r="B3" s="7"/>
      <c r="C3" s="8" t="s">
        <v>16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2:16" ht="21" customHeight="1" x14ac:dyDescent="0.25">
      <c r="B4" s="11"/>
      <c r="C4" s="12" t="s">
        <v>0</v>
      </c>
      <c r="D4" s="3"/>
      <c r="E4" s="13" t="s">
        <v>20</v>
      </c>
      <c r="F4" s="3" t="s">
        <v>1</v>
      </c>
      <c r="G4" s="3"/>
      <c r="H4" s="3"/>
      <c r="I4" s="3"/>
      <c r="J4" s="3"/>
      <c r="K4" s="3"/>
      <c r="L4" s="3"/>
      <c r="M4" s="3"/>
      <c r="N4" s="3"/>
      <c r="O4" s="3"/>
      <c r="P4" s="6"/>
    </row>
    <row r="5" spans="2:16" ht="21" customHeight="1" x14ac:dyDescent="0.25">
      <c r="B5" s="11"/>
      <c r="C5" s="12" t="s">
        <v>2</v>
      </c>
      <c r="D5" s="3"/>
      <c r="E5" s="13" t="s">
        <v>26</v>
      </c>
      <c r="F5" s="3" t="s">
        <v>3</v>
      </c>
      <c r="G5" s="3"/>
      <c r="H5" s="3"/>
      <c r="I5" s="3"/>
      <c r="J5" s="3"/>
      <c r="K5" s="3"/>
      <c r="L5" s="3"/>
      <c r="M5" s="3"/>
      <c r="N5" s="3"/>
      <c r="O5" s="3"/>
      <c r="P5" s="6"/>
    </row>
    <row r="6" spans="2:16" ht="21" customHeight="1" x14ac:dyDescent="0.25">
      <c r="B6" s="11"/>
      <c r="C6" s="12" t="s">
        <v>4</v>
      </c>
      <c r="D6" s="3"/>
      <c r="E6" s="13" t="s">
        <v>5</v>
      </c>
      <c r="F6" s="3" t="s">
        <v>6</v>
      </c>
      <c r="G6" s="3"/>
      <c r="H6" s="3"/>
      <c r="I6" s="3"/>
      <c r="J6" s="3"/>
      <c r="K6" s="3"/>
      <c r="L6" s="3"/>
      <c r="M6" s="3"/>
      <c r="N6" s="3"/>
      <c r="O6" s="3"/>
      <c r="P6" s="6"/>
    </row>
    <row r="7" spans="2:16" ht="21" customHeight="1" x14ac:dyDescent="0.25">
      <c r="B7" s="11"/>
      <c r="C7" s="12" t="s">
        <v>7</v>
      </c>
      <c r="D7" s="3"/>
      <c r="E7" s="14" t="s">
        <v>27</v>
      </c>
      <c r="F7" s="3" t="s">
        <v>6</v>
      </c>
      <c r="G7" s="3"/>
      <c r="H7" s="3"/>
      <c r="I7" s="3"/>
      <c r="J7" s="3"/>
      <c r="K7" s="3"/>
      <c r="L7" s="3"/>
      <c r="M7" s="3"/>
      <c r="N7" s="3"/>
      <c r="O7" s="3"/>
      <c r="P7" s="6"/>
    </row>
    <row r="8" spans="2:16" ht="12" customHeight="1" x14ac:dyDescent="0.25"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</row>
    <row r="9" spans="2:16" ht="21" customHeight="1" x14ac:dyDescent="0.25">
      <c r="B9" s="15"/>
      <c r="C9" s="60" t="s">
        <v>21</v>
      </c>
      <c r="D9" s="60"/>
      <c r="E9" s="60"/>
      <c r="F9" s="60"/>
      <c r="G9" s="60"/>
      <c r="H9" s="60"/>
      <c r="I9" s="61"/>
      <c r="J9" s="53"/>
      <c r="K9" s="53"/>
      <c r="L9" s="53"/>
      <c r="M9" s="53"/>
      <c r="N9" s="3"/>
      <c r="O9" s="3"/>
      <c r="P9" s="6"/>
    </row>
    <row r="10" spans="2:16" ht="24" customHeight="1" x14ac:dyDescent="0.3">
      <c r="B10" s="15"/>
      <c r="C10" s="34" t="s">
        <v>22</v>
      </c>
      <c r="D10" s="34"/>
      <c r="E10" s="34"/>
      <c r="F10" s="56" t="s">
        <v>24</v>
      </c>
      <c r="G10" s="56"/>
      <c r="H10" s="56"/>
      <c r="I10" s="3"/>
      <c r="J10" s="3"/>
      <c r="K10" s="3"/>
      <c r="L10" s="3"/>
      <c r="M10" s="3"/>
      <c r="N10" s="3"/>
      <c r="O10" s="3"/>
      <c r="P10" s="6"/>
    </row>
    <row r="11" spans="2:16" ht="24" customHeight="1" x14ac:dyDescent="0.25">
      <c r="B11" s="15"/>
      <c r="C11" s="32" t="s">
        <v>23</v>
      </c>
      <c r="D11" s="35"/>
      <c r="E11" s="35"/>
      <c r="F11" s="33" t="s">
        <v>8</v>
      </c>
      <c r="G11" s="33" t="s">
        <v>9</v>
      </c>
      <c r="H11" s="33" t="s">
        <v>10</v>
      </c>
      <c r="I11" s="3"/>
      <c r="J11" s="3"/>
      <c r="K11" s="3"/>
      <c r="L11" s="3"/>
      <c r="M11" s="3"/>
      <c r="N11" s="3"/>
      <c r="O11" s="3"/>
      <c r="P11" s="6"/>
    </row>
    <row r="12" spans="2:16" ht="24" customHeight="1" x14ac:dyDescent="0.25">
      <c r="B12" s="15"/>
      <c r="C12" s="16" t="s">
        <v>11</v>
      </c>
      <c r="D12" s="17"/>
      <c r="E12" s="17"/>
      <c r="F12" s="19">
        <v>0.17</v>
      </c>
      <c r="G12" s="19">
        <v>0.08</v>
      </c>
      <c r="H12" s="19">
        <v>0.08</v>
      </c>
      <c r="I12" s="3"/>
      <c r="J12" s="3"/>
      <c r="K12" s="3"/>
      <c r="L12" s="3"/>
      <c r="M12" s="3"/>
      <c r="N12" s="18"/>
      <c r="O12" s="18"/>
      <c r="P12" s="6"/>
    </row>
    <row r="13" spans="2:16" ht="24" customHeight="1" x14ac:dyDescent="0.25">
      <c r="B13" s="15"/>
      <c r="C13" s="16" t="s">
        <v>12</v>
      </c>
      <c r="D13" s="17"/>
      <c r="E13" s="17"/>
      <c r="F13" s="19">
        <v>1.08</v>
      </c>
      <c r="G13" s="19">
        <v>0.75</v>
      </c>
      <c r="H13" s="19">
        <v>0.57999999999999996</v>
      </c>
      <c r="I13" s="3"/>
      <c r="J13" s="3"/>
      <c r="K13" s="3"/>
      <c r="L13" s="3"/>
      <c r="M13" s="3"/>
      <c r="N13" s="18"/>
      <c r="O13" s="18"/>
      <c r="P13" s="6"/>
    </row>
    <row r="14" spans="2:16" ht="24" customHeight="1" x14ac:dyDescent="0.25">
      <c r="B14" s="15"/>
      <c r="C14" s="20" t="s">
        <v>19</v>
      </c>
      <c r="D14" s="21"/>
      <c r="E14" s="21"/>
      <c r="F14" s="22">
        <v>1.25</v>
      </c>
      <c r="G14" s="22">
        <v>1.25</v>
      </c>
      <c r="H14" s="22">
        <v>1.25</v>
      </c>
      <c r="I14" s="3"/>
      <c r="J14" s="3"/>
      <c r="K14" s="3"/>
      <c r="L14" s="3"/>
      <c r="M14" s="3"/>
      <c r="N14" s="18"/>
      <c r="O14" s="18"/>
      <c r="P14" s="6"/>
    </row>
    <row r="15" spans="2:16" ht="21" customHeight="1" x14ac:dyDescent="0.25">
      <c r="B15" s="15"/>
      <c r="C15" s="31" t="s">
        <v>25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</row>
    <row r="16" spans="2:16" ht="21" customHeight="1" x14ac:dyDescent="0.25">
      <c r="B16" s="15"/>
      <c r="C16" s="3"/>
      <c r="D16" s="3"/>
      <c r="E16" s="3"/>
      <c r="F16" s="13"/>
      <c r="G16" s="3"/>
      <c r="H16" s="3"/>
      <c r="I16" s="3"/>
      <c r="J16" s="3"/>
      <c r="K16" s="3"/>
      <c r="L16" s="3"/>
      <c r="M16" s="3"/>
      <c r="N16" s="3"/>
      <c r="O16" s="3"/>
      <c r="P16" s="6"/>
    </row>
    <row r="17" spans="2:16" ht="21" customHeight="1" x14ac:dyDescent="0.25">
      <c r="B17" s="15"/>
      <c r="C17" s="24" t="s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"/>
    </row>
    <row r="18" spans="2:16" ht="21" customHeight="1" x14ac:dyDescent="0.25">
      <c r="B18" s="15"/>
      <c r="C18" s="25" t="s">
        <v>32</v>
      </c>
      <c r="D18" s="3"/>
      <c r="E18" s="3"/>
      <c r="F18" s="42">
        <v>10.02</v>
      </c>
      <c r="G18" s="3" t="s">
        <v>31</v>
      </c>
      <c r="H18" s="3"/>
      <c r="I18" s="3"/>
      <c r="J18" s="3"/>
      <c r="K18" s="3"/>
      <c r="L18" s="3"/>
      <c r="M18" s="3"/>
      <c r="N18" s="54" t="s">
        <v>55</v>
      </c>
      <c r="O18" s="12" t="str">
        <f>ROUND(F22,2) &amp; $G$22</f>
        <v>6 ft</v>
      </c>
      <c r="P18" s="6"/>
    </row>
    <row r="19" spans="2:16" ht="10.5" customHeight="1" x14ac:dyDescent="0.25">
      <c r="B19" s="15"/>
      <c r="C19" s="25"/>
      <c r="D19" s="3"/>
      <c r="E19" s="3"/>
      <c r="F19" s="13"/>
      <c r="G19" s="3"/>
      <c r="H19" s="3"/>
      <c r="I19" s="3"/>
      <c r="J19" s="3"/>
      <c r="K19" s="3"/>
      <c r="L19" s="3"/>
      <c r="M19" s="3"/>
      <c r="N19" s="3"/>
      <c r="O19" s="3"/>
      <c r="P19" s="6"/>
    </row>
    <row r="20" spans="2:16" ht="21" customHeight="1" x14ac:dyDescent="0.25">
      <c r="B20" s="15"/>
      <c r="C20" s="25" t="s">
        <v>33</v>
      </c>
      <c r="D20" s="3"/>
      <c r="E20" s="3"/>
      <c r="F20" s="42">
        <v>0.36499999999999999</v>
      </c>
      <c r="G20" s="3" t="s">
        <v>31</v>
      </c>
      <c r="H20" s="3"/>
      <c r="I20" s="3"/>
      <c r="J20" s="3"/>
      <c r="K20" s="3"/>
      <c r="L20" s="3"/>
      <c r="M20" s="3"/>
      <c r="N20" s="3"/>
      <c r="O20" s="3"/>
      <c r="P20" s="6"/>
    </row>
    <row r="21" spans="2:16" ht="28.5" customHeight="1" x14ac:dyDescent="0.25">
      <c r="B21" s="15"/>
      <c r="C21" s="23" t="s">
        <v>34</v>
      </c>
      <c r="D21" s="3"/>
      <c r="E21" s="3"/>
      <c r="F21" s="18">
        <f>(F18+(2*F20))/2/12</f>
        <v>0.44791666666666669</v>
      </c>
      <c r="G21" s="3" t="s">
        <v>29</v>
      </c>
      <c r="H21" s="3"/>
      <c r="I21" s="3"/>
      <c r="J21" s="3"/>
      <c r="K21" s="3"/>
      <c r="L21" s="3"/>
      <c r="M21" s="3"/>
      <c r="N21" s="3"/>
      <c r="O21" s="3"/>
      <c r="P21" s="6"/>
    </row>
    <row r="22" spans="2:16" ht="21" customHeight="1" x14ac:dyDescent="0.25">
      <c r="B22" s="15"/>
      <c r="C22" s="23" t="s">
        <v>28</v>
      </c>
      <c r="D22" s="3"/>
      <c r="E22" s="3"/>
      <c r="F22" s="43">
        <v>6</v>
      </c>
      <c r="G22" s="3" t="s">
        <v>29</v>
      </c>
      <c r="H22" s="3"/>
      <c r="I22" s="3"/>
      <c r="J22" s="3"/>
      <c r="K22" s="3"/>
      <c r="L22" s="3"/>
      <c r="M22" s="3"/>
      <c r="N22" s="54" t="s">
        <v>56</v>
      </c>
      <c r="O22" s="12" t="str">
        <f>ROUND(F21,2) &amp; $G$22</f>
        <v>0.45 ft</v>
      </c>
      <c r="P22" s="6"/>
    </row>
    <row r="23" spans="2:16" ht="30" customHeight="1" x14ac:dyDescent="0.25">
      <c r="B23" s="15"/>
      <c r="C23" s="23" t="s">
        <v>35</v>
      </c>
      <c r="D23" s="3"/>
      <c r="E23" s="3"/>
      <c r="F23" s="26">
        <f>F22/F21</f>
        <v>13.395348837209301</v>
      </c>
      <c r="G23" s="27" t="str">
        <f>IF(F23&gt;4," ratio &gt; 4"," ratio &lt; 4")</f>
        <v xml:space="preserve"> ratio &gt; 4</v>
      </c>
      <c r="H23" s="3"/>
      <c r="I23" s="3"/>
      <c r="J23" s="3"/>
      <c r="K23" s="3"/>
      <c r="L23" s="3"/>
      <c r="M23" s="3"/>
      <c r="N23" s="54" t="s">
        <v>57</v>
      </c>
      <c r="O23" s="12" t="str">
        <f>ROUND(F18/12/2,2) &amp; $G$22</f>
        <v>0.42 ft</v>
      </c>
      <c r="P23" s="6"/>
    </row>
    <row r="24" spans="2:16" ht="21" customHeight="1" x14ac:dyDescent="0.25">
      <c r="B24" s="1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</row>
    <row r="25" spans="2:16" ht="21" customHeight="1" x14ac:dyDescent="0.25">
      <c r="B25" s="15"/>
      <c r="C25" s="24" t="s">
        <v>36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</row>
    <row r="26" spans="2:16" ht="21" customHeight="1" x14ac:dyDescent="0.25">
      <c r="B26" s="15"/>
      <c r="C26" s="23" t="s">
        <v>37</v>
      </c>
      <c r="D26" s="3"/>
      <c r="E26" s="3"/>
      <c r="F26" s="44">
        <v>1</v>
      </c>
      <c r="G26" s="3" t="s">
        <v>13</v>
      </c>
      <c r="H26" s="3"/>
      <c r="I26" s="4"/>
      <c r="J26" s="24" t="s">
        <v>54</v>
      </c>
      <c r="K26" s="4"/>
      <c r="L26" s="4"/>
      <c r="M26" s="4"/>
      <c r="N26" s="3"/>
      <c r="O26" s="3"/>
      <c r="P26" s="6"/>
    </row>
    <row r="27" spans="2:16" ht="27" customHeight="1" x14ac:dyDescent="0.25">
      <c r="B27" s="15"/>
      <c r="C27" s="23" t="s">
        <v>38</v>
      </c>
      <c r="D27" s="3"/>
      <c r="E27" s="3"/>
      <c r="F27" s="18">
        <f>IF(F23&gt;4,LN(2*F23)/(2*PI()*F26),LN(F23+(F23^2-1)^(1/2))/(2*PI()*F26))</f>
        <v>0.52331016272990127</v>
      </c>
      <c r="G27" s="3" t="s">
        <v>1</v>
      </c>
      <c r="H27" s="3"/>
      <c r="N27" s="3"/>
      <c r="O27" s="3"/>
      <c r="P27" s="6"/>
    </row>
    <row r="28" spans="2:16" ht="21" customHeight="1" x14ac:dyDescent="0.25">
      <c r="B28" s="15"/>
      <c r="C28" s="23" t="s">
        <v>39</v>
      </c>
      <c r="D28" s="3"/>
      <c r="E28" s="3"/>
      <c r="F28" s="45">
        <v>60</v>
      </c>
      <c r="G28" s="3" t="s">
        <v>40</v>
      </c>
      <c r="H28" s="3"/>
      <c r="I28" s="3"/>
      <c r="J28" s="3"/>
      <c r="K28" s="3"/>
      <c r="L28" s="3"/>
      <c r="M28" s="3"/>
      <c r="N28" s="3"/>
      <c r="O28" s="3"/>
      <c r="P28" s="6"/>
    </row>
    <row r="29" spans="2:16" ht="21" customHeight="1" x14ac:dyDescent="0.25">
      <c r="B29" s="15"/>
      <c r="C29" s="23"/>
      <c r="D29" s="3"/>
      <c r="E29" s="3"/>
      <c r="F29" s="36"/>
      <c r="G29" s="3"/>
      <c r="H29" s="3"/>
      <c r="I29" s="3"/>
      <c r="J29" s="3"/>
      <c r="K29" s="3"/>
      <c r="L29" s="3"/>
      <c r="M29" s="3"/>
      <c r="N29" s="3"/>
      <c r="O29" s="3"/>
      <c r="P29" s="6"/>
    </row>
    <row r="30" spans="2:16" ht="21" customHeight="1" x14ac:dyDescent="0.25">
      <c r="B30" s="15"/>
      <c r="C30" s="24" t="s">
        <v>41</v>
      </c>
      <c r="D30" s="3"/>
      <c r="E30" s="3"/>
      <c r="F30" s="13"/>
      <c r="G30" s="3"/>
      <c r="H30" s="3"/>
      <c r="I30" s="3"/>
      <c r="J30" s="3"/>
      <c r="K30" s="3"/>
      <c r="L30" s="3"/>
      <c r="M30" s="3"/>
      <c r="N30" s="3"/>
      <c r="O30" s="3"/>
      <c r="P30" s="6"/>
    </row>
    <row r="31" spans="2:16" ht="21" customHeight="1" x14ac:dyDescent="0.25">
      <c r="B31" s="15"/>
      <c r="C31" s="23" t="s">
        <v>15</v>
      </c>
      <c r="D31" s="3"/>
      <c r="E31" s="3"/>
      <c r="F31" s="42">
        <v>325</v>
      </c>
      <c r="G31" s="3" t="s">
        <v>40</v>
      </c>
      <c r="H31" s="3"/>
      <c r="I31" s="3"/>
      <c r="J31" s="3"/>
      <c r="K31" s="3"/>
      <c r="L31" s="3"/>
      <c r="M31" s="3"/>
      <c r="N31" s="3"/>
      <c r="O31" s="3"/>
      <c r="P31" s="6"/>
    </row>
    <row r="32" spans="2:16" ht="21.75" customHeight="1" x14ac:dyDescent="0.25">
      <c r="B32" s="15"/>
      <c r="C32" s="37"/>
      <c r="D32" s="37"/>
      <c r="E32" s="37"/>
      <c r="F32" s="37"/>
      <c r="G32" s="37"/>
      <c r="H32" s="3"/>
      <c r="I32" s="3"/>
      <c r="J32" s="3"/>
      <c r="K32" s="3"/>
      <c r="L32" s="3"/>
      <c r="M32" s="3"/>
      <c r="N32" s="3"/>
      <c r="O32" s="3"/>
      <c r="P32" s="6"/>
    </row>
    <row r="33" spans="2:16" ht="33" customHeight="1" x14ac:dyDescent="0.25">
      <c r="B33" s="15"/>
      <c r="C33" s="39" t="str">
        <f>IF(F33&gt;0, "Heat Loss per Unit Length of System, q", "Heat Gain per Unit Length of System, q")</f>
        <v>Heat Loss per Unit Length of System, q</v>
      </c>
      <c r="D33" s="40"/>
      <c r="E33" s="40"/>
      <c r="F33" s="41">
        <f>(F31-F28)/F27</f>
        <v>506.3918472700783</v>
      </c>
      <c r="G33" s="39" t="s">
        <v>14</v>
      </c>
      <c r="H33" s="3"/>
      <c r="I33" s="3"/>
      <c r="J33" s="3"/>
      <c r="K33" s="3"/>
      <c r="L33" s="3"/>
      <c r="M33" s="3"/>
      <c r="N33" s="3"/>
      <c r="O33" s="3"/>
      <c r="P33" s="6"/>
    </row>
    <row r="34" spans="2:16" ht="26.25" customHeight="1" x14ac:dyDescent="0.25"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</row>
    <row r="35" spans="2:16" ht="24" customHeight="1" x14ac:dyDescent="0.25">
      <c r="B35" s="15"/>
      <c r="C35" s="24" t="s">
        <v>52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"/>
    </row>
    <row r="36" spans="2:16" ht="21" customHeight="1" x14ac:dyDescent="0.25">
      <c r="B36" s="15"/>
      <c r="C36" s="23" t="s">
        <v>45</v>
      </c>
      <c r="D36" s="3"/>
      <c r="E36" s="3"/>
      <c r="F36" s="46">
        <v>365</v>
      </c>
      <c r="G36" s="3" t="s">
        <v>46</v>
      </c>
      <c r="H36" s="3"/>
      <c r="I36" s="3"/>
      <c r="J36" s="3"/>
      <c r="K36" s="3"/>
      <c r="L36" s="3"/>
      <c r="M36" s="3"/>
      <c r="N36" s="3"/>
      <c r="O36" s="3"/>
      <c r="P36" s="6"/>
    </row>
    <row r="37" spans="2:16" ht="9" customHeight="1" x14ac:dyDescent="0.25">
      <c r="B37" s="15"/>
      <c r="C37" s="23"/>
      <c r="D37" s="3"/>
      <c r="E37" s="3"/>
      <c r="F37" s="47"/>
      <c r="G37" s="3"/>
      <c r="H37" s="3"/>
      <c r="I37" s="3"/>
      <c r="J37" s="3"/>
      <c r="K37" s="3"/>
      <c r="L37" s="3"/>
      <c r="M37" s="3"/>
      <c r="N37" s="3"/>
      <c r="O37" s="3"/>
      <c r="P37" s="6"/>
    </row>
    <row r="38" spans="2:16" ht="21" customHeight="1" x14ac:dyDescent="0.25">
      <c r="B38" s="15"/>
      <c r="C38" s="23" t="s">
        <v>42</v>
      </c>
      <c r="D38" s="3"/>
      <c r="E38" s="3"/>
      <c r="F38" s="46">
        <v>1988</v>
      </c>
      <c r="G38" s="3" t="s">
        <v>29</v>
      </c>
      <c r="H38" s="3"/>
      <c r="I38" s="3"/>
      <c r="J38" s="3"/>
      <c r="K38" s="3"/>
      <c r="L38" s="3"/>
      <c r="M38" s="3"/>
      <c r="N38" s="3"/>
      <c r="O38" s="3"/>
      <c r="P38" s="6"/>
    </row>
    <row r="39" spans="2:16" ht="9" customHeight="1" x14ac:dyDescent="0.25">
      <c r="B39" s="15"/>
      <c r="C39" s="23"/>
      <c r="D39" s="3"/>
      <c r="E39" s="3"/>
      <c r="F39" s="47"/>
      <c r="G39" s="3"/>
      <c r="H39" s="3"/>
      <c r="I39" s="3"/>
      <c r="J39" s="3"/>
      <c r="K39" s="3"/>
      <c r="L39" s="3"/>
      <c r="M39" s="3"/>
      <c r="N39" s="3"/>
      <c r="O39" s="3"/>
      <c r="P39" s="6"/>
    </row>
    <row r="40" spans="2:16" ht="21" customHeight="1" x14ac:dyDescent="0.25">
      <c r="B40" s="15"/>
      <c r="C40" s="23" t="s">
        <v>43</v>
      </c>
      <c r="D40" s="3"/>
      <c r="E40" s="3"/>
      <c r="F40" s="46">
        <v>868</v>
      </c>
      <c r="G40" s="3" t="s">
        <v>44</v>
      </c>
      <c r="H40" s="3"/>
      <c r="I40" s="3"/>
      <c r="J40" s="3"/>
      <c r="K40" s="3"/>
      <c r="L40" s="3"/>
      <c r="M40" s="3"/>
      <c r="N40" s="3"/>
      <c r="O40" s="3"/>
      <c r="P40" s="6"/>
    </row>
    <row r="41" spans="2:16" ht="15.75" customHeight="1" x14ac:dyDescent="0.25">
      <c r="B41" s="15"/>
      <c r="C41" s="23"/>
      <c r="D41" s="3"/>
      <c r="E41" s="3"/>
      <c r="F41" s="47"/>
      <c r="G41" s="3"/>
      <c r="H41" s="3"/>
      <c r="I41" s="3"/>
      <c r="J41" s="3"/>
      <c r="K41" s="3"/>
      <c r="L41" s="3"/>
      <c r="M41" s="3"/>
      <c r="N41" s="3"/>
      <c r="O41" s="3"/>
      <c r="P41" s="6"/>
    </row>
    <row r="42" spans="2:16" ht="21" customHeight="1" x14ac:dyDescent="0.3">
      <c r="B42" s="15"/>
      <c r="C42" s="38" t="str">
        <f>IF(F33&gt;0, "Total Energy Loss in System", "Total Energy Gain in System")</f>
        <v>Total Energy Loss in System</v>
      </c>
      <c r="D42" s="3"/>
      <c r="E42" s="3"/>
      <c r="F42" s="48">
        <f>F38*F33/10^6</f>
        <v>1.0067069923729157</v>
      </c>
      <c r="G42" s="3" t="s">
        <v>47</v>
      </c>
      <c r="H42" s="3"/>
      <c r="I42" s="3"/>
      <c r="J42" s="3"/>
      <c r="K42" s="3"/>
      <c r="L42" s="3"/>
      <c r="M42" s="3"/>
      <c r="N42" s="3"/>
      <c r="O42" s="3"/>
      <c r="P42" s="6"/>
    </row>
    <row r="43" spans="2:16" ht="21" customHeight="1" x14ac:dyDescent="0.25">
      <c r="B43" s="15"/>
      <c r="C43" s="3"/>
      <c r="D43" s="3"/>
      <c r="E43" s="3"/>
      <c r="F43" s="48">
        <f>F42/F40*10^3</f>
        <v>1.1598006824572762</v>
      </c>
      <c r="G43" s="3" t="s">
        <v>48</v>
      </c>
      <c r="H43" s="3"/>
      <c r="I43" s="3"/>
      <c r="J43" s="3"/>
      <c r="K43" s="3"/>
      <c r="L43" s="3"/>
      <c r="M43" s="3"/>
      <c r="N43" s="3"/>
      <c r="O43" s="3"/>
      <c r="P43" s="6"/>
    </row>
    <row r="44" spans="2:16" ht="21" customHeight="1" x14ac:dyDescent="0.25">
      <c r="B44" s="15"/>
      <c r="C44" s="3"/>
      <c r="D44" s="3"/>
      <c r="E44" s="3"/>
      <c r="F44" s="50">
        <f>F43*F36*24/10^3</f>
        <v>10.15985397832574</v>
      </c>
      <c r="G44" s="3" t="s">
        <v>49</v>
      </c>
      <c r="H44" s="3"/>
      <c r="I44" s="3"/>
      <c r="J44" s="3"/>
      <c r="K44" s="3"/>
      <c r="L44" s="3"/>
      <c r="M44" s="3"/>
      <c r="N44" s="3"/>
      <c r="O44" s="3"/>
      <c r="P44" s="6"/>
    </row>
    <row r="45" spans="2:16" ht="15.75" customHeight="1" x14ac:dyDescent="0.25">
      <c r="B45" s="15"/>
      <c r="C45" s="23"/>
      <c r="D45" s="3"/>
      <c r="E45" s="3"/>
      <c r="F45" s="47"/>
      <c r="G45" s="3"/>
      <c r="H45" s="3"/>
      <c r="I45" s="3"/>
      <c r="J45" s="3"/>
      <c r="K45" s="3"/>
      <c r="L45" s="3"/>
      <c r="M45" s="3"/>
      <c r="N45" s="3"/>
      <c r="O45" s="3"/>
      <c r="P45" s="6"/>
    </row>
    <row r="46" spans="2:16" ht="21" customHeight="1" x14ac:dyDescent="0.25">
      <c r="B46" s="15"/>
      <c r="C46" s="23" t="s">
        <v>50</v>
      </c>
      <c r="D46" s="3"/>
      <c r="E46" s="3"/>
      <c r="F46" s="49">
        <v>6.42</v>
      </c>
      <c r="G46" s="3" t="s">
        <v>51</v>
      </c>
      <c r="H46" s="3"/>
      <c r="I46" s="3"/>
      <c r="J46" s="3"/>
      <c r="K46" s="3"/>
      <c r="L46" s="3"/>
      <c r="M46" s="3"/>
      <c r="N46" s="3"/>
      <c r="O46" s="3"/>
      <c r="P46" s="6"/>
    </row>
    <row r="47" spans="2:16" ht="23.25" customHeight="1" x14ac:dyDescent="0.25">
      <c r="B47" s="15"/>
      <c r="C47" s="23"/>
      <c r="D47" s="3"/>
      <c r="E47" s="3"/>
      <c r="F47" s="51"/>
      <c r="G47" s="3"/>
      <c r="H47" s="3"/>
      <c r="I47" s="3"/>
      <c r="J47" s="3"/>
      <c r="K47" s="3"/>
      <c r="L47" s="3"/>
      <c r="M47" s="3"/>
      <c r="N47" s="3"/>
      <c r="O47" s="3"/>
      <c r="P47" s="6"/>
    </row>
    <row r="48" spans="2:16" ht="33.75" customHeight="1" x14ac:dyDescent="0.25">
      <c r="B48" s="15"/>
      <c r="C48" s="39" t="str">
        <f>IF(F33&gt;0,"Monetary Loss","Monetary Gain")</f>
        <v>Monetary Loss</v>
      </c>
      <c r="D48" s="40"/>
      <c r="E48" s="40"/>
      <c r="F48" s="52">
        <f>F44*F46*1000</f>
        <v>65226.262540851254</v>
      </c>
      <c r="G48" s="39" t="s">
        <v>53</v>
      </c>
      <c r="H48" s="3"/>
      <c r="I48" s="3"/>
      <c r="J48" s="3"/>
      <c r="K48" s="3"/>
      <c r="L48" s="3"/>
      <c r="M48" s="3"/>
      <c r="N48" s="3"/>
      <c r="O48" s="3"/>
      <c r="P48" s="6"/>
    </row>
    <row r="49" spans="2:16" ht="21" customHeight="1" x14ac:dyDescent="0.25"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</row>
    <row r="50" spans="2:16" ht="21" customHeight="1" thickBot="1" x14ac:dyDescent="0.3">
      <c r="B50" s="28"/>
      <c r="C50" s="55" t="s">
        <v>58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</row>
    <row r="51" spans="2:16" ht="21" customHeight="1" x14ac:dyDescent="0.25"/>
  </sheetData>
  <sheetProtection password="82EC" sheet="1" objects="1" scenarios="1"/>
  <mergeCells count="3">
    <mergeCell ref="F10:H10"/>
    <mergeCell ref="B1:P1"/>
    <mergeCell ref="C9:I9"/>
  </mergeCells>
  <phoneticPr fontId="1" type="noConversion"/>
  <dataValidations count="1">
    <dataValidation type="decimal" operator="greaterThan" allowBlank="1" showInputMessage="1" showErrorMessage="1" errorTitle="Input Error" error="The depth must be greater than the outer radius of pipe." sqref="F22">
      <formula1>F21</formula1>
    </dataValidation>
  </dataValidations>
  <pageMargins left="0.5" right="0.5" top="0.5" bottom="0.5" header="0.5" footer="0.5"/>
  <pageSetup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Company>Swagelok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ralsmith</dc:creator>
  <cp:lastModifiedBy>Curran Paffel</cp:lastModifiedBy>
  <cp:lastPrinted>2011-09-27T09:58:27Z</cp:lastPrinted>
  <dcterms:created xsi:type="dcterms:W3CDTF">2010-08-04T13:02:58Z</dcterms:created>
  <dcterms:modified xsi:type="dcterms:W3CDTF">2018-01-02T16:02:25Z</dcterms:modified>
</cp:coreProperties>
</file>